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N Rate Estimator" sheetId="1" r:id="rId1"/>
    <sheet name="Calculate" sheetId="2" state="hidden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<sst xmlns="http://schemas.openxmlformats.org/spreadsheetml/2006/main" count="31" uniqueCount="31">
  <si>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</si>
  <si>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Yield (kg/ha)</t>
  </si>
  <si>
    <t>Price ratio</t>
  </si>
  <si>
    <t>Application Timing</t>
  </si>
  <si>
    <t>Estimated Equation Coefficients</t>
  </si>
  <si>
    <t>Linear Coefficient</t>
  </si>
  <si>
    <t>Quadratic Coefficient</t>
  </si>
  <si>
    <t>Corn Price ($/kg)</t>
  </si>
  <si>
    <t>N Price ($/kg-N)</t>
  </si>
  <si>
    <t>Parameter</t>
  </si>
  <si>
    <t>Calculated
Value</t>
  </si>
  <si>
    <t>Check N rate</t>
  </si>
  <si>
    <t>Price Ratio Adjustment (kg-N/ha)</t>
  </si>
  <si>
    <t>Recommended N (kg-N/ha)</t>
  </si>
  <si>
    <t>Estimated Max N (kg-N/ha)</t>
  </si>
  <si>
    <t>NUE (kg-grain/kg-N)</t>
  </si>
  <si>
    <t>Max</t>
  </si>
  <si>
    <t>Kp</t>
  </si>
  <si>
    <t>Ks</t>
  </si>
  <si>
    <t>Yield</t>
  </si>
  <si>
    <t>N Rate</t>
  </si>
  <si>
    <t>Difference or Response</t>
  </si>
  <si>
    <t>(lb-N/ac)</t>
  </si>
  <si>
    <t>(bu/ac)</t>
  </si>
  <si>
    <t>Estimated Maximum Economic N Rate (lb-N/ac)</t>
  </si>
  <si>
    <t>Enter Low N Rate and Corresponding Corn Yield</t>
  </si>
  <si>
    <t>Enter High N Rate and Corresponding Corn Yield</t>
  </si>
  <si>
    <t>Enter Expected Corn Price ($ / bu)</t>
  </si>
  <si>
    <t>Enter Cost of Nitrogen ($ / lb of N)</t>
  </si>
  <si>
    <t>Preplant</t>
  </si>
  <si>
    <t>Ontario Corn Nitrogen Rate Estimator
Based on Maximum Yield Response to Applied Fertilizer 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</si>
</sst>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  <numFmt numFmtId="174" formatCode="0.000000"/>
    <numFmt numFmtId="175" formatCode="0.0000000000000"/>
    <numFmt numFmtId="176" formatCode="0.000"/>
    <numFmt numFmtId="177" formatCode="0.0000"/>
    <numFmt numFmtId="178" formatCode="0.00000000"/>
    <numFmt numFmtId="179" formatCode="[$-1009]mmmm\ d\,\ yyyy"/>
    <numFmt numFmtId="180" formatCode="[$-409]h:mm:ss\ AM/PM"/>
  </numFmts>
  <fonts count="6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3" borderId="4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2" fontId="3" fillId="3" borderId="5" xfId="0" applyNumberFormat="1" applyFont="1" applyFill="1" applyBorder="1" applyAlignment="1" applyProtection="1">
      <alignment/>
      <protection locked="0"/>
    </xf>
    <xf numFmtId="2" fontId="3" fillId="3" borderId="6" xfId="0" applyNumberFormat="1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Border="1" applyAlignment="1">
      <alignment horizontal="left"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H11" sqref="H11"/>
    </sheetView>
  </sheetViews>
  <sheetFormatPr defaultColWidth="9.33203125" defaultRowHeight="12.75"/>
  <cols>
    <col min="1" max="1" width="58" style="0" bestFit="1" customWidth="1"/>
    <col min="2" max="2" width="19.66015625" style="0" customWidth="1"/>
    <col min="3" max="3" width="14.16015625" style="0" customWidth="1"/>
  </cols>
  <sheetData>
    <row r="1" spans="1:3" ht="16.5" thickBot="1">
      <c r="A1" s="25" t="s">
        <v>30</v>
      </c>
      <c r="B1" s="26"/>
      <c r="C1" s="27"/>
    </row>
    <row r="2" spans="1:3" ht="15.75">
      <c r="A2" s="28"/>
      <c r="B2" s="21" t="s">
        <v>20</v>
      </c>
      <c r="C2" s="21" t="s">
        <v>19</v>
      </c>
    </row>
    <row r="3" spans="1:3" ht="15.75">
      <c r="A3" s="28"/>
      <c r="B3" s="15" t="s">
        <v>22</v>
      </c>
      <c r="C3" s="15" t="s">
        <v>23</v>
      </c>
    </row>
    <row r="4" spans="1:3" ht="15.75">
      <c r="A4" s="14" t="s">
        <v>25</v>
      </c>
      <c r="B4" s="13">
        <v>5</v>
      </c>
      <c r="C4" s="13">
        <v>110</v>
      </c>
    </row>
    <row r="5" spans="1:3" ht="15.75">
      <c r="A5" s="14" t="s">
        <v>26</v>
      </c>
      <c r="B5" s="13">
        <v>165</v>
      </c>
      <c r="C5" s="13">
        <v>175</v>
      </c>
    </row>
    <row r="6" spans="1:3" ht="15.75">
      <c r="A6" s="1" t="s">
        <v>21</v>
      </c>
      <c r="B6" s="16">
        <f>B5-B4</f>
        <v>160</v>
      </c>
      <c r="C6" s="20">
        <f>C5-C4</f>
        <v>65</v>
      </c>
    </row>
    <row r="7" spans="1:3" ht="15.75">
      <c r="A7" s="1" t="s">
        <v>27</v>
      </c>
      <c r="B7" s="17">
        <v>4.1</v>
      </c>
      <c r="C7" s="29"/>
    </row>
    <row r="8" spans="1:3" ht="15.75">
      <c r="A8" s="1" t="s">
        <v>28</v>
      </c>
      <c r="B8" s="18">
        <v>0</v>
      </c>
      <c r="C8" s="29"/>
    </row>
    <row r="9" spans="1:3" ht="16.5" thickBot="1">
      <c r="A9" s="10" t="s">
        <v>3</v>
      </c>
      <c r="B9" s="19" t="s">
        <v>29</v>
      </c>
      <c r="C9" s="29"/>
    </row>
    <row r="10" spans="1:3" ht="16.5" thickBot="1">
      <c r="A10" s="11" t="s">
        <v>24</v>
      </c>
      <c r="B10" s="22">
        <f>Calculate!B9/1.12</f>
        <v>144.38142553193472</v>
      </c>
      <c r="C10" s="29"/>
    </row>
    <row r="11" spans="1:3" ht="15.75">
      <c r="A11" s="24">
        <f>IF(B6&gt;Calculate!B7/1.12,"","Recommendation may be inaccurate because the high N rate was too low.")</f>
      </c>
      <c r="B11" s="24"/>
      <c r="C11" s="24"/>
    </row>
    <row r="21" ht="12.75">
      <c r="C21" s="23"/>
    </row>
  </sheetData>
  <sheetProtection password="9C9F" sheet="1" objects="1" scenarios="1"/>
  <mergeCells count="4">
    <mergeCell ref="A11:C11"/>
    <mergeCell ref="A1:C1"/>
    <mergeCell ref="A2:A3"/>
    <mergeCell ref="C7:C10"/>
  </mergeCells>
  <dataValidations count="7">
    <dataValidation type="decimal" allowBlank="1" showInputMessage="1" showErrorMessage="1" prompt="Enter low N rate grain corn yield (bu/ac @ 15.5% moisture)." sqref="C4">
      <formula1>0</formula1>
      <formula2>300</formula2>
    </dataValidation>
    <dataValidation type="decimal" allowBlank="1" showInputMessage="1" showErrorMessage="1" prompt="Enter high N rate grain corn yield (bu/ac @ 15.5% moisture). Recommended that at least 175 lb-N/ac was applied." sqref="C5">
      <formula1>0</formula1>
      <formula2>300</formula2>
    </dataValidation>
    <dataValidation type="list" allowBlank="1" showInputMessage="1" showErrorMessage="1" prompt="Select Preplant or Sidedress application timing." sqref="B9">
      <formula1>"Preplant,Sidedress"</formula1>
    </dataValidation>
    <dataValidation type="decimal" allowBlank="1" showInputMessage="1" showErrorMessage="1" prompt="Value of grain corn ($/bu)." sqref="B7">
      <formula1>0</formula1>
      <formula2>10</formula2>
    </dataValidation>
    <dataValidation type="decimal" allowBlank="1" showInputMessage="1" showErrorMessage="1" prompt="Cost of fertilizer N ($/lb-N)." sqref="B8">
      <formula1>0</formula1>
      <formula2>1</formula2>
    </dataValidation>
    <dataValidation type="whole" allowBlank="1" showInputMessage="1" showErrorMessage="1" prompt="Enter high total N rate including the starter N rate (lb-N/ac)." sqref="B5">
      <formula1>100</formula1>
      <formula2>300</formula2>
    </dataValidation>
    <dataValidation type="whole" allowBlank="1" showInputMessage="1" showErrorMessage="1" prompt="Enter your rate of starter N (lb-N/ac)." sqref="B4">
      <formula1>0</formula1>
      <formula2>30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6" sqref="B6"/>
    </sheetView>
  </sheetViews>
  <sheetFormatPr defaultColWidth="9.33203125" defaultRowHeight="12.75"/>
  <cols>
    <col min="1" max="1" width="36.33203125" style="0" bestFit="1" customWidth="1"/>
    <col min="2" max="2" width="15" style="0" bestFit="1" customWidth="1"/>
  </cols>
  <sheetData>
    <row r="1" spans="1:6" ht="25.5">
      <c r="A1" s="3" t="s">
        <v>9</v>
      </c>
      <c r="B1" s="4" t="s">
        <v>10</v>
      </c>
      <c r="C1" s="3"/>
      <c r="D1" s="3"/>
      <c r="E1" s="3"/>
      <c r="F1" s="3"/>
    </row>
    <row r="2" spans="1:6" ht="15.75">
      <c r="A2" s="2" t="s">
        <v>1</v>
      </c>
      <c r="B2" s="5">
        <f>'N Rate Estimator'!C6*56*1.12</f>
        <v>4076.8</v>
      </c>
      <c r="C2" s="3"/>
      <c r="D2" s="3"/>
      <c r="E2" s="3"/>
      <c r="F2" s="3"/>
    </row>
    <row r="3" spans="1:6" ht="15.75">
      <c r="A3" s="2" t="s">
        <v>7</v>
      </c>
      <c r="B3" s="3">
        <f>2.2045*'N Rate Estimator'!B7/56</f>
        <v>0.16140089285714285</v>
      </c>
      <c r="C3" s="3"/>
      <c r="D3" s="3"/>
      <c r="E3" s="3"/>
      <c r="F3" s="3"/>
    </row>
    <row r="4" spans="1:6" ht="12.75">
      <c r="A4" s="3" t="s">
        <v>8</v>
      </c>
      <c r="B4" s="3">
        <f>2.2045*'N Rate Estimator'!B8</f>
        <v>0</v>
      </c>
      <c r="C4" s="3"/>
      <c r="D4" s="3"/>
      <c r="E4" s="3"/>
      <c r="F4" s="3"/>
    </row>
    <row r="5" spans="1:6" ht="15.75">
      <c r="A5" s="2" t="s">
        <v>2</v>
      </c>
      <c r="B5" s="6">
        <f>B4/B3</f>
        <v>0</v>
      </c>
      <c r="C5" s="3" t="s">
        <v>16</v>
      </c>
      <c r="D5" s="3" t="s">
        <v>17</v>
      </c>
      <c r="E5" s="3" t="s">
        <v>18</v>
      </c>
      <c r="F5" s="3"/>
    </row>
    <row r="6" spans="1:6" ht="15.75">
      <c r="A6" s="2" t="s">
        <v>15</v>
      </c>
      <c r="B6" s="6">
        <f>(C6*B2)/(B2+IF('N Rate Estimator'!B9="Preplant",D6,E6))</f>
        <v>25.210999175201337</v>
      </c>
      <c r="C6" s="3">
        <v>77.09354222078177</v>
      </c>
      <c r="D6" s="3">
        <v>8389.780588160014</v>
      </c>
      <c r="E6" s="3">
        <v>7524.5104565844895</v>
      </c>
      <c r="F6" s="3"/>
    </row>
    <row r="7" spans="1:6" ht="15.75">
      <c r="A7" s="7" t="s">
        <v>14</v>
      </c>
      <c r="B7" s="6">
        <f>B2/B6</f>
        <v>161.7071965957669</v>
      </c>
      <c r="C7" s="2">
        <v>115.76</v>
      </c>
      <c r="D7" s="2">
        <v>0.01577</v>
      </c>
      <c r="E7" s="2">
        <v>0.01152</v>
      </c>
      <c r="F7" s="3"/>
    </row>
    <row r="8" spans="1:6" ht="15.75">
      <c r="A8" s="2" t="s">
        <v>12</v>
      </c>
      <c r="B8" s="6">
        <f>(0.5*B5/B6)*B7</f>
        <v>0</v>
      </c>
      <c r="C8" s="30" t="s">
        <v>0</v>
      </c>
      <c r="D8" s="30"/>
      <c r="E8" s="30"/>
      <c r="F8" s="3"/>
    </row>
    <row r="9" spans="1:6" ht="15.75">
      <c r="A9" s="2" t="s">
        <v>13</v>
      </c>
      <c r="B9" s="5">
        <f>IF(B8&gt;B7,0,B7-B8)</f>
        <v>161.7071965957669</v>
      </c>
      <c r="C9" s="30"/>
      <c r="D9" s="30"/>
      <c r="E9" s="30"/>
      <c r="F9" s="3"/>
    </row>
    <row r="10" spans="1:6" ht="12.75">
      <c r="A10" s="3"/>
      <c r="B10" s="3"/>
      <c r="C10" s="30"/>
      <c r="D10" s="30"/>
      <c r="E10" s="30"/>
      <c r="F10" s="3"/>
    </row>
    <row r="11" spans="1:6" ht="15.75">
      <c r="A11" s="31" t="s">
        <v>4</v>
      </c>
      <c r="B11" s="31"/>
      <c r="C11" s="30"/>
      <c r="D11" s="30"/>
      <c r="E11" s="30"/>
      <c r="F11" s="3"/>
    </row>
    <row r="12" spans="1:6" ht="15.75">
      <c r="A12" s="2" t="s">
        <v>5</v>
      </c>
      <c r="B12" s="8">
        <f>2*B6</f>
        <v>50.421998350402674</v>
      </c>
      <c r="C12" s="30"/>
      <c r="D12" s="30"/>
      <c r="E12" s="30"/>
      <c r="F12" s="3"/>
    </row>
    <row r="13" spans="1:6" ht="15.75">
      <c r="A13" s="2" t="s">
        <v>6</v>
      </c>
      <c r="B13" s="9">
        <f>-B6/B7</f>
        <v>-0.15590523925922353</v>
      </c>
      <c r="C13" s="30"/>
      <c r="D13" s="30"/>
      <c r="E13" s="30"/>
      <c r="F13" s="3"/>
    </row>
    <row r="14" spans="1:6" ht="15.75">
      <c r="A14" s="2" t="s">
        <v>11</v>
      </c>
      <c r="B14" s="12">
        <f>(B5-B12)/(2*B13)</f>
        <v>161.7071965957669</v>
      </c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</sheetData>
  <mergeCells count="2">
    <mergeCell ref="C8:E13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Cropping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kjanovic</dc:creator>
  <cp:keywords/>
  <dc:description/>
  <cp:lastModifiedBy>Information Technology Services</cp:lastModifiedBy>
  <dcterms:created xsi:type="dcterms:W3CDTF">2006-02-14T22:14:37Z</dcterms:created>
  <dcterms:modified xsi:type="dcterms:W3CDTF">2010-04-06T17:15:35Z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